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activeTab="1"/>
  </bookViews>
  <sheets>
    <sheet name="2019年工资表模板（带公式）" sheetId="4" r:id="rId1"/>
    <sheet name="当月个税预扣预缴统计表" sheetId="2" r:id="rId2"/>
    <sheet name="个税预扣税率表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b/>
            <sz val="9"/>
            <rFont val="宋体"/>
            <charset val="134"/>
          </rPr>
          <t>截至当月份的累计工资收入</t>
        </r>
      </text>
    </comment>
    <comment ref="F2" authorId="0">
      <text>
        <r>
          <rPr>
            <b/>
            <sz val="9"/>
            <rFont val="宋体"/>
            <charset val="134"/>
          </rPr>
          <t>截至当月累计免税收入</t>
        </r>
      </text>
    </comment>
    <comment ref="I2" authorId="0">
      <text>
        <r>
          <rPr>
            <b/>
            <sz val="9"/>
            <rFont val="宋体"/>
            <charset val="134"/>
          </rPr>
          <t>5000元/月*当前月份数计算</t>
        </r>
      </text>
    </comment>
    <comment ref="J2" authorId="0">
      <text>
        <r>
          <rPr>
            <b/>
            <sz val="9"/>
            <rFont val="宋体"/>
            <charset val="134"/>
          </rPr>
          <t>截止当月累计六个专项附加扣除金额</t>
        </r>
      </text>
    </comment>
    <comment ref="K2" authorId="0">
      <text>
        <r>
          <rPr>
            <b/>
            <sz val="9"/>
            <rFont val="宋体"/>
            <charset val="134"/>
          </rPr>
          <t>截至当月累计商业健康保险</t>
        </r>
      </text>
    </comment>
    <comment ref="P2" authorId="0">
      <text>
        <r>
          <rPr>
            <b/>
            <sz val="9"/>
            <rFont val="宋体"/>
            <charset val="134"/>
          </rPr>
          <t>当月之前的N个月已预缴税款</t>
        </r>
      </text>
    </comment>
  </commentList>
</comments>
</file>

<file path=xl/sharedStrings.xml><?xml version="1.0" encoding="utf-8"?>
<sst xmlns="http://schemas.openxmlformats.org/spreadsheetml/2006/main" count="99">
  <si>
    <t>2019年1月**公司员工工资表</t>
  </si>
  <si>
    <t>工号</t>
  </si>
  <si>
    <t>部门</t>
  </si>
  <si>
    <t>姓名</t>
  </si>
  <si>
    <t>身份证号码</t>
  </si>
  <si>
    <t>出勤情况统计</t>
  </si>
  <si>
    <t>应发工资</t>
  </si>
  <si>
    <t>应扣/代扣工资</t>
  </si>
  <si>
    <t>其他扣款项</t>
  </si>
  <si>
    <t>实发工资</t>
  </si>
  <si>
    <t>个人签名确认</t>
  </si>
  <si>
    <t>应出勤天数</t>
  </si>
  <si>
    <t>实际出勤天数</t>
  </si>
  <si>
    <t>事假天数</t>
  </si>
  <si>
    <t>病假天数</t>
  </si>
  <si>
    <t>调休</t>
  </si>
  <si>
    <t>年假</t>
  </si>
  <si>
    <t>基本工资</t>
  </si>
  <si>
    <t>绩效奖金</t>
  </si>
  <si>
    <t>岗位补贴</t>
  </si>
  <si>
    <t>住房补助</t>
  </si>
  <si>
    <t>交通补助</t>
  </si>
  <si>
    <t>延时加班费</t>
  </si>
  <si>
    <t>周末加班费</t>
  </si>
  <si>
    <t>全勤奖</t>
  </si>
  <si>
    <t>合计</t>
  </si>
  <si>
    <t>事假</t>
  </si>
  <si>
    <t>病假</t>
  </si>
  <si>
    <t>社保</t>
  </si>
  <si>
    <t>公积金</t>
  </si>
  <si>
    <t>当月个税预扣预缴税额</t>
  </si>
  <si>
    <t>迟到/早退扣款</t>
  </si>
  <si>
    <t>借支</t>
  </si>
  <si>
    <t>罚款</t>
  </si>
  <si>
    <t>其他</t>
  </si>
  <si>
    <t>001</t>
  </si>
  <si>
    <t>研发中心</t>
  </si>
  <si>
    <t>李小二</t>
  </si>
  <si>
    <t>410456198809085214</t>
  </si>
  <si>
    <t>002</t>
  </si>
  <si>
    <t>销售中心</t>
  </si>
  <si>
    <t>王小五</t>
  </si>
  <si>
    <t>410456198509085214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</si>
  <si>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</si>
  <si>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</si>
  <si>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</si>
  <si>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</si>
  <si>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</si>
  <si>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</si>
  <si>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</si>
  <si>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</si>
  <si>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</si>
  <si>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</si>
  <si>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</si>
  <si>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</si>
  <si>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</si>
  <si>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2019年1月**公司员工累计预扣预缴应纳税所得额</t>
  </si>
  <si>
    <t>累计工资收入</t>
  </si>
  <si>
    <t>累计免税收入</t>
  </si>
  <si>
    <t>累计专项扣除</t>
  </si>
  <si>
    <t>累计基本减除费用</t>
  </si>
  <si>
    <t>累计专项附加扣除</t>
  </si>
  <si>
    <t>累计依法确定的其他扣除</t>
  </si>
  <si>
    <t>累计预扣预缴应纳税所得额</t>
  </si>
  <si>
    <t>适用税率</t>
  </si>
  <si>
    <t>速算扣除数</t>
  </si>
  <si>
    <t>本期应预扣预缴税额</t>
  </si>
  <si>
    <t>已预扣预缴税额</t>
  </si>
  <si>
    <t>本期实际应预扣预缴税额税额</t>
  </si>
  <si>
    <t>&lt;</t>
  </si>
  <si>
    <r>
      <rPr>
        <b/>
        <sz val="11"/>
        <color theme="1"/>
        <rFont val="宋体"/>
        <charset val="134"/>
        <scheme val="minor"/>
      </rPr>
      <t>计算公式</t>
    </r>
    <r>
      <rPr>
        <sz val="11"/>
        <color theme="1"/>
        <rFont val="宋体"/>
        <charset val="134"/>
        <scheme val="minor"/>
      </rPr>
      <t>：累计预扣预缴应纳税所得额=累计收入-累计免税收入-累计减除费用-累计专项扣除-累计专项附加扣除-累计依法确定的其他扣除</t>
    </r>
  </si>
  <si>
    <t>个人所得税预扣率表一</t>
  </si>
  <si>
    <t>（居民个人工资、薪金所得预扣预缴适用）</t>
  </si>
  <si>
    <t>级数</t>
  </si>
  <si>
    <t>预扣率（%）</t>
  </si>
  <si>
    <t>不超过36000元的部分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</si>
  <si>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</si>
  <si>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</si>
  <si>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</si>
  <si>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</si>
  <si>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</si>
  <si>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</si>
  <si>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</t>
  </si>
  <si>
    <t>（居民个人劳务报酬所得预扣预缴适用）</t>
  </si>
  <si>
    <t>预扣预缴应纳税所得额</t>
  </si>
  <si>
    <t>不超过20000元的</t>
  </si>
  <si>
    <t>超过20000元至50000元的部分</t>
  </si>
  <si>
    <t>超过50000元的部分</t>
  </si>
  <si>
    <t>个人所得税税率表三</t>
  </si>
  <si>
    <t>（非居民个人工资、薪金所得，劳务报酬所得，稿酬所得，特许权使用费所得适用）</t>
  </si>
  <si>
    <t>应纳税所得额</t>
  </si>
  <si>
    <t>税率（%）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</si>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</sst>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15" borderId="2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23" borderId="2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20" borderId="21" applyNumberFormat="0" applyAlignment="0" applyProtection="0">
      <alignment vertical="center"/>
    </xf>
    <xf numFmtId="0" fontId="21" fillId="20" borderId="20" applyNumberFormat="0" applyAlignment="0" applyProtection="0">
      <alignment vertical="center"/>
    </xf>
    <xf numFmtId="0" fontId="24" fillId="29" borderId="2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176" fontId="11" fillId="0" borderId="1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AD19"/>
  <sheetViews>
    <sheetView workbookViewId="0">
      <selection activeCell="O11" sqref="O11"/>
    </sheetView>
  </sheetViews>
  <sheetFormatPr defaultColWidth="9" defaultRowHeight="13.5"/>
  <cols>
    <col min="1" max="1" width="4.75" style="37" customWidth="1"/>
    <col min="2" max="2" width="7" style="37" customWidth="1"/>
    <col min="3" max="3" width="5.625" style="37" customWidth="1"/>
    <col min="4" max="4" width="7.75" style="37" customWidth="1"/>
    <col min="5" max="5" width="4.125" style="37" customWidth="1"/>
    <col min="6" max="6" width="4" style="37" customWidth="1"/>
    <col min="7" max="7" width="3.375" style="37" customWidth="1"/>
    <col min="8" max="8" width="3.625" style="37" customWidth="1"/>
    <col min="9" max="10" width="3" style="37" customWidth="1"/>
    <col min="11" max="11" width="5.375" style="37" customWidth="1"/>
    <col min="12" max="18" width="4.875" style="37" customWidth="1"/>
    <col min="19" max="19" width="8.25" style="37" customWidth="1"/>
    <col min="20" max="20" width="5.5" style="37" customWidth="1"/>
    <col min="21" max="21" width="5" style="37" customWidth="1"/>
    <col min="22" max="23" width="5.5" style="37" customWidth="1"/>
    <col min="24" max="24" width="7.75" style="37" customWidth="1"/>
    <col min="25" max="25" width="6.375" style="37" customWidth="1"/>
    <col min="26" max="28" width="4.75" style="37" customWidth="1"/>
    <col min="29" max="29" width="7.5" style="37" customWidth="1"/>
    <col min="30" max="30" width="6.5" style="37" customWidth="1"/>
    <col min="31" max="16384" width="9" style="37"/>
  </cols>
  <sheetData>
    <row r="1" ht="39.75" customHeight="1" spans="1:30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="34" customFormat="1" ht="30" customHeight="1" spans="1:30">
      <c r="A2" s="39" t="s">
        <v>1</v>
      </c>
      <c r="B2" s="39" t="s">
        <v>2</v>
      </c>
      <c r="C2" s="40" t="s">
        <v>3</v>
      </c>
      <c r="D2" s="40" t="s">
        <v>4</v>
      </c>
      <c r="E2" s="41" t="s">
        <v>5</v>
      </c>
      <c r="F2" s="42"/>
      <c r="G2" s="42"/>
      <c r="H2" s="42"/>
      <c r="I2" s="42"/>
      <c r="J2" s="46"/>
      <c r="K2" s="41" t="s">
        <v>6</v>
      </c>
      <c r="L2" s="42"/>
      <c r="M2" s="42"/>
      <c r="N2" s="42"/>
      <c r="O2" s="42"/>
      <c r="P2" s="42"/>
      <c r="Q2" s="42"/>
      <c r="R2" s="42"/>
      <c r="S2" s="46"/>
      <c r="T2" s="41" t="s">
        <v>7</v>
      </c>
      <c r="U2" s="42"/>
      <c r="V2" s="42"/>
      <c r="W2" s="42"/>
      <c r="X2" s="42"/>
      <c r="Y2" s="46"/>
      <c r="Z2" s="41" t="s">
        <v>8</v>
      </c>
      <c r="AA2" s="42"/>
      <c r="AB2" s="46"/>
      <c r="AC2" s="40" t="s">
        <v>9</v>
      </c>
      <c r="AD2" s="40" t="s">
        <v>10</v>
      </c>
    </row>
    <row r="3" s="34" customFormat="1" ht="45.75" customHeight="1" spans="1:30">
      <c r="A3" s="43"/>
      <c r="B3" s="43"/>
      <c r="C3" s="40"/>
      <c r="D3" s="40"/>
      <c r="E3" s="39" t="s">
        <v>11</v>
      </c>
      <c r="F3" s="39" t="s">
        <v>12</v>
      </c>
      <c r="G3" s="39" t="s">
        <v>13</v>
      </c>
      <c r="H3" s="39" t="s">
        <v>14</v>
      </c>
      <c r="I3" s="39" t="s">
        <v>15</v>
      </c>
      <c r="J3" s="39" t="s">
        <v>16</v>
      </c>
      <c r="K3" s="40" t="s">
        <v>17</v>
      </c>
      <c r="L3" s="40" t="s">
        <v>18</v>
      </c>
      <c r="M3" s="40" t="s">
        <v>19</v>
      </c>
      <c r="N3" s="40" t="s">
        <v>20</v>
      </c>
      <c r="O3" s="40" t="s">
        <v>21</v>
      </c>
      <c r="P3" s="40" t="s">
        <v>22</v>
      </c>
      <c r="Q3" s="40" t="s">
        <v>23</v>
      </c>
      <c r="R3" s="40" t="s">
        <v>24</v>
      </c>
      <c r="S3" s="40" t="s">
        <v>25</v>
      </c>
      <c r="T3" s="40" t="s">
        <v>26</v>
      </c>
      <c r="U3" s="40" t="s">
        <v>27</v>
      </c>
      <c r="V3" s="40" t="s">
        <v>28</v>
      </c>
      <c r="W3" s="40" t="s">
        <v>29</v>
      </c>
      <c r="X3" s="40" t="s">
        <v>30</v>
      </c>
      <c r="Y3" s="40" t="s">
        <v>31</v>
      </c>
      <c r="Z3" s="40" t="s">
        <v>32</v>
      </c>
      <c r="AA3" s="40" t="s">
        <v>33</v>
      </c>
      <c r="AB3" s="40" t="s">
        <v>34</v>
      </c>
      <c r="AC3" s="40"/>
      <c r="AD3" s="40"/>
    </row>
    <row r="4" s="35" customFormat="1" ht="27.75" customHeight="1" spans="1:30">
      <c r="A4" s="44" t="s">
        <v>35</v>
      </c>
      <c r="B4" s="45" t="s">
        <v>36</v>
      </c>
      <c r="C4" s="45" t="s">
        <v>37</v>
      </c>
      <c r="D4" s="44" t="s">
        <v>38</v>
      </c>
      <c r="E4" s="45">
        <v>22</v>
      </c>
      <c r="F4" s="45">
        <v>21</v>
      </c>
      <c r="G4" s="45">
        <v>1</v>
      </c>
      <c r="H4" s="45">
        <v>0</v>
      </c>
      <c r="I4" s="45">
        <v>0</v>
      </c>
      <c r="J4" s="45">
        <v>0</v>
      </c>
      <c r="K4" s="45">
        <v>10000</v>
      </c>
      <c r="L4" s="45">
        <v>1000</v>
      </c>
      <c r="M4" s="45">
        <v>100</v>
      </c>
      <c r="N4" s="45">
        <v>500</v>
      </c>
      <c r="O4" s="45">
        <v>150</v>
      </c>
      <c r="P4" s="45">
        <v>280</v>
      </c>
      <c r="Q4" s="45">
        <v>520</v>
      </c>
      <c r="R4" s="45">
        <v>50</v>
      </c>
      <c r="S4" s="47">
        <f>SUM(K4:R4)</f>
        <v>12600</v>
      </c>
      <c r="T4" s="45">
        <f>K4/E4*G4</f>
        <v>454.545454545455</v>
      </c>
      <c r="U4" s="45">
        <f>K4/E4*H4*0.4</f>
        <v>0</v>
      </c>
      <c r="V4" s="45">
        <v>1000</v>
      </c>
      <c r="W4" s="45">
        <v>200</v>
      </c>
      <c r="X4" s="47">
        <f>VLOOKUP(A4,当月个税预扣预缴统计表!A1:Q19,17,0)</f>
        <v>117</v>
      </c>
      <c r="Y4" s="47">
        <v>0</v>
      </c>
      <c r="Z4" s="45">
        <v>0</v>
      </c>
      <c r="AA4" s="45">
        <v>0</v>
      </c>
      <c r="AB4" s="45">
        <v>0</v>
      </c>
      <c r="AC4" s="47">
        <f>S4-T4-U4-V4-W4-X4-Y4-Z4-AA4-AB4</f>
        <v>10828.4545454545</v>
      </c>
      <c r="AD4" s="45"/>
    </row>
    <row r="5" s="35" customFormat="1" ht="23.25" customHeight="1" spans="1:30">
      <c r="A5" s="44" t="s">
        <v>39</v>
      </c>
      <c r="B5" s="45" t="s">
        <v>40</v>
      </c>
      <c r="C5" s="45" t="s">
        <v>41</v>
      </c>
      <c r="D5" s="44" t="s">
        <v>42</v>
      </c>
      <c r="E5" s="45">
        <v>22</v>
      </c>
      <c r="F5" s="45">
        <v>22</v>
      </c>
      <c r="G5" s="45">
        <v>0</v>
      </c>
      <c r="H5" s="45">
        <v>0</v>
      </c>
      <c r="I5" s="45">
        <v>0</v>
      </c>
      <c r="J5" s="45">
        <v>0</v>
      </c>
      <c r="K5" s="45">
        <v>20000</v>
      </c>
      <c r="L5" s="45">
        <v>2000</v>
      </c>
      <c r="M5" s="45">
        <v>200</v>
      </c>
      <c r="N5" s="45">
        <v>800</v>
      </c>
      <c r="O5" s="45">
        <v>150</v>
      </c>
      <c r="P5" s="45">
        <v>280</v>
      </c>
      <c r="Q5" s="45">
        <v>520</v>
      </c>
      <c r="R5" s="45">
        <v>50</v>
      </c>
      <c r="S5" s="47">
        <f t="shared" ref="S5:S18" si="0">SUM(K5:R5)</f>
        <v>24000</v>
      </c>
      <c r="T5" s="45">
        <v>0</v>
      </c>
      <c r="U5" s="45">
        <v>0</v>
      </c>
      <c r="V5" s="45">
        <v>2000</v>
      </c>
      <c r="W5" s="45">
        <v>400</v>
      </c>
      <c r="X5" s="47">
        <f>VLOOKUP(A5,当月个税预扣预缴统计表!A2:Q20,17,0)</f>
        <v>423</v>
      </c>
      <c r="Y5" s="47">
        <v>0</v>
      </c>
      <c r="Z5" s="45">
        <v>0</v>
      </c>
      <c r="AA5" s="45">
        <v>0</v>
      </c>
      <c r="AB5" s="45">
        <v>0</v>
      </c>
      <c r="AC5" s="47">
        <f>S5-T5-U5-V5-W5-X5-Y5-Z5-AA5-AB5</f>
        <v>21177</v>
      </c>
      <c r="AD5" s="45"/>
    </row>
    <row r="6" s="35" customFormat="1" ht="23.25" customHeight="1" spans="1:30">
      <c r="A6" s="44" t="s">
        <v>43</v>
      </c>
      <c r="B6" s="45"/>
      <c r="C6" s="45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7">
        <f t="shared" si="0"/>
        <v>0</v>
      </c>
      <c r="T6" s="45"/>
      <c r="U6" s="45"/>
      <c r="V6" s="45"/>
      <c r="W6" s="45"/>
      <c r="X6" s="47" t="e">
        <f>VLOOKUP(A6,当月个税预扣预缴统计表!A3:Q21,17,0)</f>
        <v>#N/A</v>
      </c>
      <c r="Y6" s="47"/>
      <c r="Z6" s="45"/>
      <c r="AA6" s="45"/>
      <c r="AB6" s="45"/>
      <c r="AC6" s="47" t="e">
        <f t="shared" ref="AC6:AC18" si="1">S6-T6-U6-V6-W6-X6-Y6-Z6-AA6-AB6</f>
        <v>#N/A</v>
      </c>
      <c r="AD6" s="45"/>
    </row>
    <row r="7" s="35" customFormat="1" ht="23.25" customHeight="1" spans="1:30">
      <c r="A7" s="44" t="s">
        <v>44</v>
      </c>
      <c r="B7" s="45"/>
      <c r="C7" s="45"/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7">
        <f t="shared" si="0"/>
        <v>0</v>
      </c>
      <c r="T7" s="45"/>
      <c r="U7" s="45"/>
      <c r="V7" s="45"/>
      <c r="W7" s="45"/>
      <c r="X7" s="47" t="e">
        <f>VLOOKUP(A7,当月个税预扣预缴统计表!A4:Q22,17,0)</f>
        <v>#N/A</v>
      </c>
      <c r="Y7" s="47"/>
      <c r="Z7" s="45"/>
      <c r="AA7" s="45"/>
      <c r="AB7" s="45"/>
      <c r="AC7" s="47" t="e">
        <f t="shared" si="1"/>
        <v>#N/A</v>
      </c>
      <c r="AD7" s="45"/>
    </row>
    <row r="8" s="35" customFormat="1" ht="23.25" customHeight="1" spans="1:30">
      <c r="A8" s="44" t="s">
        <v>45</v>
      </c>
      <c r="B8" s="45"/>
      <c r="C8" s="45"/>
      <c r="D8" s="4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7">
        <f t="shared" si="0"/>
        <v>0</v>
      </c>
      <c r="T8" s="45"/>
      <c r="U8" s="45"/>
      <c r="V8" s="45"/>
      <c r="W8" s="45"/>
      <c r="X8" s="47" t="e">
        <f>VLOOKUP(A8,当月个税预扣预缴统计表!A5:Q23,17,0)</f>
        <v>#N/A</v>
      </c>
      <c r="Y8" s="47"/>
      <c r="Z8" s="45"/>
      <c r="AA8" s="45"/>
      <c r="AB8" s="45"/>
      <c r="AC8" s="47" t="e">
        <f t="shared" si="1"/>
        <v>#N/A</v>
      </c>
      <c r="AD8" s="45"/>
    </row>
    <row r="9" s="35" customFormat="1" ht="23.25" customHeight="1" spans="1:30">
      <c r="A9" s="44" t="s">
        <v>46</v>
      </c>
      <c r="B9" s="45"/>
      <c r="C9" s="45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7">
        <f t="shared" si="0"/>
        <v>0</v>
      </c>
      <c r="T9" s="45"/>
      <c r="U9" s="45"/>
      <c r="V9" s="45"/>
      <c r="W9" s="45"/>
      <c r="X9" s="47" t="e">
        <f>VLOOKUP(A9,当月个税预扣预缴统计表!A6:Q24,17,0)</f>
        <v>#N/A</v>
      </c>
      <c r="Y9" s="47"/>
      <c r="Z9" s="45"/>
      <c r="AA9" s="45"/>
      <c r="AB9" s="45"/>
      <c r="AC9" s="47" t="e">
        <f t="shared" si="1"/>
        <v>#N/A</v>
      </c>
      <c r="AD9" s="45"/>
    </row>
    <row r="10" s="35" customFormat="1" ht="23.25" customHeight="1" spans="1:30">
      <c r="A10" s="44" t="s">
        <v>47</v>
      </c>
      <c r="B10" s="45"/>
      <c r="C10" s="45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7">
        <f t="shared" si="0"/>
        <v>0</v>
      </c>
      <c r="T10" s="45"/>
      <c r="U10" s="45"/>
      <c r="V10" s="45"/>
      <c r="W10" s="45"/>
      <c r="X10" s="47" t="e">
        <f>VLOOKUP(A10,当月个税预扣预缴统计表!A7:Q25,17,0)</f>
        <v>#N/A</v>
      </c>
      <c r="Y10" s="47"/>
      <c r="Z10" s="45"/>
      <c r="AA10" s="45"/>
      <c r="AB10" s="45"/>
      <c r="AC10" s="47" t="e">
        <f t="shared" si="1"/>
        <v>#N/A</v>
      </c>
      <c r="AD10" s="45"/>
    </row>
    <row r="11" s="35" customFormat="1" ht="23.25" customHeight="1" spans="1:30">
      <c r="A11" s="44" t="s">
        <v>48</v>
      </c>
      <c r="B11" s="45"/>
      <c r="C11" s="45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7">
        <f t="shared" si="0"/>
        <v>0</v>
      </c>
      <c r="T11" s="45"/>
      <c r="U11" s="45"/>
      <c r="V11" s="45"/>
      <c r="W11" s="45"/>
      <c r="X11" s="47" t="e">
        <f>VLOOKUP(A11,当月个税预扣预缴统计表!A8:Q26,17,0)</f>
        <v>#N/A</v>
      </c>
      <c r="Y11" s="47"/>
      <c r="Z11" s="45"/>
      <c r="AA11" s="45"/>
      <c r="AB11" s="45"/>
      <c r="AC11" s="47" t="e">
        <f t="shared" si="1"/>
        <v>#N/A</v>
      </c>
      <c r="AD11" s="45"/>
    </row>
    <row r="12" s="35" customFormat="1" ht="23.25" customHeight="1" spans="1:30">
      <c r="A12" s="44" t="s">
        <v>49</v>
      </c>
      <c r="B12" s="45"/>
      <c r="C12" s="45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7">
        <f t="shared" si="0"/>
        <v>0</v>
      </c>
      <c r="T12" s="45"/>
      <c r="U12" s="45"/>
      <c r="V12" s="45"/>
      <c r="W12" s="45"/>
      <c r="X12" s="47" t="e">
        <f>VLOOKUP(A12,当月个税预扣预缴统计表!A9:Q27,17,0)</f>
        <v>#N/A</v>
      </c>
      <c r="Y12" s="47"/>
      <c r="Z12" s="45"/>
      <c r="AA12" s="45"/>
      <c r="AB12" s="45"/>
      <c r="AC12" s="47" t="e">
        <f t="shared" si="1"/>
        <v>#N/A</v>
      </c>
      <c r="AD12" s="45"/>
    </row>
    <row r="13" s="35" customFormat="1" ht="23.25" customHeight="1" spans="1:30">
      <c r="A13" s="44" t="s">
        <v>50</v>
      </c>
      <c r="B13" s="45"/>
      <c r="C13" s="45"/>
      <c r="D13" s="4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7">
        <f t="shared" si="0"/>
        <v>0</v>
      </c>
      <c r="T13" s="45"/>
      <c r="U13" s="45"/>
      <c r="V13" s="45"/>
      <c r="W13" s="45"/>
      <c r="X13" s="47" t="e">
        <f>VLOOKUP(A13,当月个税预扣预缴统计表!A10:Q28,17,0)</f>
        <v>#N/A</v>
      </c>
      <c r="Y13" s="47"/>
      <c r="Z13" s="45"/>
      <c r="AA13" s="45"/>
      <c r="AB13" s="45"/>
      <c r="AC13" s="47" t="e">
        <f t="shared" si="1"/>
        <v>#N/A</v>
      </c>
      <c r="AD13" s="45"/>
    </row>
    <row r="14" s="35" customFormat="1" ht="23.25" customHeight="1" spans="1:30">
      <c r="A14" s="44" t="s">
        <v>51</v>
      </c>
      <c r="B14" s="45"/>
      <c r="C14" s="45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7">
        <f t="shared" si="0"/>
        <v>0</v>
      </c>
      <c r="T14" s="45"/>
      <c r="U14" s="45"/>
      <c r="V14" s="45"/>
      <c r="W14" s="45"/>
      <c r="X14" s="47" t="e">
        <f>VLOOKUP(A14,当月个税预扣预缴统计表!A11:Q29,17,0)</f>
        <v>#N/A</v>
      </c>
      <c r="Y14" s="47"/>
      <c r="Z14" s="45"/>
      <c r="AA14" s="45"/>
      <c r="AB14" s="45"/>
      <c r="AC14" s="47" t="e">
        <f t="shared" si="1"/>
        <v>#N/A</v>
      </c>
      <c r="AD14" s="45"/>
    </row>
    <row r="15" s="35" customFormat="1" ht="23.25" customHeight="1" spans="1:30">
      <c r="A15" s="44" t="s">
        <v>52</v>
      </c>
      <c r="B15" s="45"/>
      <c r="C15" s="45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7">
        <f t="shared" si="0"/>
        <v>0</v>
      </c>
      <c r="T15" s="45"/>
      <c r="U15" s="45"/>
      <c r="V15" s="45"/>
      <c r="W15" s="45"/>
      <c r="X15" s="47" t="e">
        <f>VLOOKUP(A15,当月个税预扣预缴统计表!A12:Q30,17,0)</f>
        <v>#N/A</v>
      </c>
      <c r="Y15" s="47"/>
      <c r="Z15" s="45"/>
      <c r="AA15" s="45"/>
      <c r="AB15" s="45"/>
      <c r="AC15" s="47" t="e">
        <f t="shared" si="1"/>
        <v>#N/A</v>
      </c>
      <c r="AD15" s="45"/>
    </row>
    <row r="16" s="35" customFormat="1" ht="23.25" customHeight="1" spans="1:30">
      <c r="A16" s="44" t="s">
        <v>53</v>
      </c>
      <c r="B16" s="45"/>
      <c r="C16" s="45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7">
        <f t="shared" si="0"/>
        <v>0</v>
      </c>
      <c r="T16" s="45"/>
      <c r="U16" s="45"/>
      <c r="V16" s="45"/>
      <c r="W16" s="45"/>
      <c r="X16" s="47" t="e">
        <f>VLOOKUP(A16,当月个税预扣预缴统计表!A13:Q31,17,0)</f>
        <v>#N/A</v>
      </c>
      <c r="Y16" s="47"/>
      <c r="Z16" s="45"/>
      <c r="AA16" s="45"/>
      <c r="AB16" s="45"/>
      <c r="AC16" s="47" t="e">
        <f t="shared" si="1"/>
        <v>#N/A</v>
      </c>
      <c r="AD16" s="45"/>
    </row>
    <row r="17" s="35" customFormat="1" ht="23.25" customHeight="1" spans="1:30">
      <c r="A17" s="44" t="s">
        <v>54</v>
      </c>
      <c r="B17" s="45"/>
      <c r="C17" s="45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7">
        <f t="shared" si="0"/>
        <v>0</v>
      </c>
      <c r="T17" s="45"/>
      <c r="U17" s="45"/>
      <c r="V17" s="45"/>
      <c r="W17" s="45"/>
      <c r="X17" s="47" t="e">
        <f>VLOOKUP(A17,当月个税预扣预缴统计表!A14:Q32,17,0)</f>
        <v>#N/A</v>
      </c>
      <c r="Y17" s="47"/>
      <c r="Z17" s="45"/>
      <c r="AA17" s="45"/>
      <c r="AB17" s="45"/>
      <c r="AC17" s="47" t="e">
        <f t="shared" si="1"/>
        <v>#N/A</v>
      </c>
      <c r="AD17" s="45"/>
    </row>
    <row r="18" s="35" customFormat="1" ht="23.25" customHeight="1" spans="1:30">
      <c r="A18" s="44" t="s">
        <v>55</v>
      </c>
      <c r="B18" s="45"/>
      <c r="C18" s="45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7">
        <f t="shared" si="0"/>
        <v>0</v>
      </c>
      <c r="T18" s="45"/>
      <c r="U18" s="45"/>
      <c r="V18" s="45"/>
      <c r="W18" s="45"/>
      <c r="X18" s="47" t="e">
        <f>VLOOKUP(A18,当月个税预扣预缴统计表!A15:Q33,17,0)</f>
        <v>#N/A</v>
      </c>
      <c r="Y18" s="47"/>
      <c r="Z18" s="45"/>
      <c r="AA18" s="45"/>
      <c r="AB18" s="45"/>
      <c r="AC18" s="47" t="e">
        <f t="shared" si="1"/>
        <v>#N/A</v>
      </c>
      <c r="AD18" s="45"/>
    </row>
    <row r="19" s="36" customFormat="1" ht="14.25"/>
  </sheetData>
  <mergeCells count="11">
    <mergeCell ref="A1:AD1"/>
    <mergeCell ref="E2:J2"/>
    <mergeCell ref="K2:S2"/>
    <mergeCell ref="T2:Y2"/>
    <mergeCell ref="Z2:AB2"/>
    <mergeCell ref="A2:A3"/>
    <mergeCell ref="B2:B3"/>
    <mergeCell ref="C2:C3"/>
    <mergeCell ref="D2:D3"/>
    <mergeCell ref="AC2:AC3"/>
    <mergeCell ref="AD2:AD3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599993896298105"/>
  </sheetPr>
  <dimension ref="A1:R20"/>
  <sheetViews>
    <sheetView tabSelected="1" workbookViewId="0">
      <selection activeCell="S5" sqref="S5"/>
    </sheetView>
  </sheetViews>
  <sheetFormatPr defaultColWidth="9" defaultRowHeight="13.5"/>
  <cols>
    <col min="1" max="1" width="4.625" style="21" customWidth="1"/>
    <col min="2" max="2" width="7.5" style="21" customWidth="1"/>
    <col min="3" max="3" width="5.75" style="21" customWidth="1"/>
    <col min="4" max="4" width="9.5" style="21" customWidth="1"/>
    <col min="5" max="5" width="6.875" style="21" customWidth="1"/>
    <col min="6" max="7" width="7.75" style="21" customWidth="1"/>
    <col min="8" max="8" width="7.5" style="21" customWidth="1"/>
    <col min="9" max="9" width="9.375" style="21" customWidth="1"/>
    <col min="10" max="10" width="9.5" style="21" customWidth="1"/>
    <col min="11" max="11" width="9" style="21" customWidth="1"/>
    <col min="12" max="12" width="11.75" style="21" customWidth="1"/>
    <col min="13" max="13" width="7.125" style="21" customWidth="1"/>
    <col min="14" max="14" width="7.375" style="21" customWidth="1"/>
    <col min="15" max="15" width="9.25" style="21" customWidth="1"/>
    <col min="16" max="16" width="7.75" style="21" customWidth="1"/>
    <col min="17" max="17" width="12" style="21" customWidth="1"/>
    <col min="18" max="16384" width="9" style="21"/>
  </cols>
  <sheetData>
    <row r="1" ht="29.25" customHeight="1" spans="1:17">
      <c r="A1" s="22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="19" customFormat="1" ht="24" customHeight="1" spans="1:17">
      <c r="A2" s="23" t="s">
        <v>1</v>
      </c>
      <c r="B2" s="23" t="s">
        <v>2</v>
      </c>
      <c r="C2" s="23" t="s">
        <v>3</v>
      </c>
      <c r="D2" s="23" t="s">
        <v>4</v>
      </c>
      <c r="E2" s="23" t="s">
        <v>57</v>
      </c>
      <c r="F2" s="23" t="s">
        <v>58</v>
      </c>
      <c r="G2" s="24" t="s">
        <v>59</v>
      </c>
      <c r="H2" s="25"/>
      <c r="I2" s="23" t="s">
        <v>60</v>
      </c>
      <c r="J2" s="23" t="s">
        <v>61</v>
      </c>
      <c r="K2" s="23" t="s">
        <v>62</v>
      </c>
      <c r="L2" s="23" t="s">
        <v>63</v>
      </c>
      <c r="M2" s="23" t="s">
        <v>64</v>
      </c>
      <c r="N2" s="23" t="s">
        <v>65</v>
      </c>
      <c r="O2" s="23" t="s">
        <v>66</v>
      </c>
      <c r="P2" s="23" t="s">
        <v>67</v>
      </c>
      <c r="Q2" s="23" t="s">
        <v>68</v>
      </c>
    </row>
    <row r="3" s="19" customFormat="1" ht="23.25" customHeight="1" spans="1:17">
      <c r="A3" s="26"/>
      <c r="B3" s="26"/>
      <c r="C3" s="26"/>
      <c r="D3" s="26"/>
      <c r="E3" s="26"/>
      <c r="F3" s="26"/>
      <c r="G3" s="27" t="s">
        <v>28</v>
      </c>
      <c r="H3" s="27" t="s">
        <v>29</v>
      </c>
      <c r="I3" s="26"/>
      <c r="J3" s="26"/>
      <c r="K3" s="26"/>
      <c r="L3" s="26"/>
      <c r="M3" s="26"/>
      <c r="N3" s="26"/>
      <c r="O3" s="26"/>
      <c r="P3" s="26"/>
      <c r="Q3" s="26"/>
    </row>
    <row r="4" s="20" customFormat="1" ht="28.5" customHeight="1" spans="1:17">
      <c r="A4" s="28" t="s">
        <v>35</v>
      </c>
      <c r="B4" s="28" t="s">
        <v>36</v>
      </c>
      <c r="C4" s="28" t="s">
        <v>37</v>
      </c>
      <c r="D4" s="28" t="s">
        <v>38</v>
      </c>
      <c r="E4" s="28">
        <f>VLOOKUP(A4,'2019年工资表模板（带公式）'!A2:S18,19,0)</f>
        <v>12600</v>
      </c>
      <c r="F4" s="28">
        <v>0</v>
      </c>
      <c r="G4" s="28">
        <f>VLOOKUP(A4,'2019年工资表模板（带公式）'!A1:AD18,22,0)</f>
        <v>1000</v>
      </c>
      <c r="H4" s="28">
        <f>VLOOKUP(A4,'2019年工资表模板（带公式）'!A1:AD18,23,0)</f>
        <v>200</v>
      </c>
      <c r="I4" s="28">
        <v>5000</v>
      </c>
      <c r="J4" s="28">
        <v>2500</v>
      </c>
      <c r="K4" s="28">
        <v>0</v>
      </c>
      <c r="L4" s="28">
        <f>E4+F4-G4-H4-I4-J4-K4</f>
        <v>3900</v>
      </c>
      <c r="M4" s="32">
        <f>IF(L4&lt;=0,0,IF(L4&lt;=36000,3%,IF(L4&lt;=144000,10%,IF(L4&lt;=300000,20%,IF(L4&lt;=420000,25%,IF(L4&lt;=660000,30%,IF(L4&lt;=960000,35%,45%)))))))</f>
        <v>0.03</v>
      </c>
      <c r="N4" s="28">
        <f>IF(M4&lt;=3%,0,IF(M4=10%,2520,IF(M4=20%,16920,IF(M4=25%,31920,IF(M4=30%,52920,IF(M4=35%,85920,181920))))))</f>
        <v>0</v>
      </c>
      <c r="O4" s="28">
        <f>L4*M4-N4</f>
        <v>117</v>
      </c>
      <c r="P4" s="28">
        <v>0</v>
      </c>
      <c r="Q4" s="28">
        <f>IF((O4-P4)&gt;0,O4-P4,0)</f>
        <v>117</v>
      </c>
    </row>
    <row r="5" s="20" customFormat="1" ht="28.5" customHeight="1" spans="1:17">
      <c r="A5" s="29" t="s">
        <v>39</v>
      </c>
      <c r="B5" s="28" t="s">
        <v>40</v>
      </c>
      <c r="C5" s="28" t="s">
        <v>41</v>
      </c>
      <c r="D5" s="28" t="s">
        <v>42</v>
      </c>
      <c r="E5" s="28">
        <f>VLOOKUP(A5,'2019年工资表模板（带公式）'!A3:S19,19,0)</f>
        <v>24000</v>
      </c>
      <c r="F5" s="28">
        <v>0</v>
      </c>
      <c r="G5" s="28">
        <f>VLOOKUP(A5,'2019年工资表模板（带公式）'!A2:AD19,22,0)</f>
        <v>2000</v>
      </c>
      <c r="H5" s="28">
        <f>VLOOKUP(A5,'2019年工资表模板（带公式）'!A2:AD19,23,0)</f>
        <v>400</v>
      </c>
      <c r="I5" s="28">
        <v>5000</v>
      </c>
      <c r="J5" s="28">
        <v>2500</v>
      </c>
      <c r="K5" s="28">
        <v>0</v>
      </c>
      <c r="L5" s="28">
        <f>E5+F5-G5-H5-I5-J5-K5</f>
        <v>14100</v>
      </c>
      <c r="M5" s="32">
        <f>IF(L5&lt;=0,0,IF(L5&lt;=36000,3%,IF(L5&lt;=144000,10%,IF(L5&lt;=300000,20%,IF(L5&lt;=420000,25%,IF(L5&lt;=660000,30%,IF(L5&lt;=960000,35%,45%)))))))</f>
        <v>0.03</v>
      </c>
      <c r="N5" s="28">
        <f>IF(M5&lt;=3%,0,IF(M5=10%,2520,IF(M5=20%,16920,IF(M5=25%,31920,IF(M5=30%,52920,IF(M5=35%,85920,181920))))))</f>
        <v>0</v>
      </c>
      <c r="O5" s="28">
        <f t="shared" ref="O5" si="0">L5*M5-N5</f>
        <v>423</v>
      </c>
      <c r="P5" s="28">
        <v>0</v>
      </c>
      <c r="Q5" s="28">
        <f t="shared" ref="Q5" si="1">IF((O5-P5)&gt;0,O5-P5,0)</f>
        <v>423</v>
      </c>
    </row>
    <row r="6" s="20" customFormat="1" ht="28.5" customHeight="1" spans="1:17">
      <c r="A6" s="29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32"/>
      <c r="N6" s="28"/>
      <c r="O6" s="28"/>
      <c r="P6" s="28"/>
      <c r="Q6" s="28"/>
    </row>
    <row r="7" s="20" customFormat="1" ht="28.5" customHeight="1" spans="1:18">
      <c r="A7" s="29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32"/>
      <c r="N7" s="28"/>
      <c r="O7" s="28"/>
      <c r="P7" s="28"/>
      <c r="Q7" s="28"/>
      <c r="R7" s="33" t="s">
        <v>69</v>
      </c>
    </row>
    <row r="8" s="20" customFormat="1" ht="28.5" customHeight="1" spans="1:17">
      <c r="A8" s="29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32"/>
      <c r="N8" s="28"/>
      <c r="O8" s="28"/>
      <c r="P8" s="28"/>
      <c r="Q8" s="28"/>
    </row>
    <row r="9" s="20" customFormat="1" ht="28.5" customHeight="1" spans="1:17">
      <c r="A9" s="2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32"/>
      <c r="N9" s="28"/>
      <c r="O9" s="28"/>
      <c r="P9" s="28"/>
      <c r="Q9" s="28"/>
    </row>
    <row r="10" s="20" customFormat="1" ht="28.5" customHeight="1" spans="1:17">
      <c r="A10" s="29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2"/>
      <c r="N10" s="28"/>
      <c r="O10" s="28"/>
      <c r="P10" s="28"/>
      <c r="Q10" s="28"/>
    </row>
    <row r="11" s="20" customFormat="1" ht="28.5" customHeight="1" spans="1:17">
      <c r="A11" s="2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2"/>
      <c r="N11" s="28"/>
      <c r="O11" s="28"/>
      <c r="P11" s="28"/>
      <c r="Q11" s="28"/>
    </row>
    <row r="12" s="20" customFormat="1" ht="28.5" customHeight="1" spans="1:17">
      <c r="A12" s="29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2"/>
      <c r="N12" s="28"/>
      <c r="O12" s="28"/>
      <c r="P12" s="28"/>
      <c r="Q12" s="28"/>
    </row>
    <row r="13" s="20" customFormat="1" ht="28.5" customHeight="1" spans="1:17">
      <c r="A13" s="29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32"/>
      <c r="N13" s="28"/>
      <c r="O13" s="28"/>
      <c r="P13" s="28"/>
      <c r="Q13" s="28"/>
    </row>
    <row r="14" s="20" customFormat="1" ht="28.5" customHeight="1" spans="1:17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32"/>
      <c r="N14" s="28"/>
      <c r="O14" s="28"/>
      <c r="P14" s="28"/>
      <c r="Q14" s="28"/>
    </row>
    <row r="15" s="20" customFormat="1" ht="28.5" customHeight="1" spans="1:17">
      <c r="A15" s="2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2"/>
      <c r="N15" s="28"/>
      <c r="O15" s="28"/>
      <c r="P15" s="28"/>
      <c r="Q15" s="28"/>
    </row>
    <row r="16" s="20" customFormat="1" ht="28.5" customHeight="1" spans="1:17">
      <c r="A16" s="29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32"/>
      <c r="N16" s="28"/>
      <c r="O16" s="28"/>
      <c r="P16" s="28"/>
      <c r="Q16" s="28"/>
    </row>
    <row r="17" s="20" customFormat="1" ht="28.5" customHeight="1" spans="1:17">
      <c r="A17" s="29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2"/>
      <c r="N17" s="28"/>
      <c r="O17" s="28"/>
      <c r="P17" s="28"/>
      <c r="Q17" s="28"/>
    </row>
    <row r="18" s="20" customFormat="1" ht="28.5" customHeight="1" spans="1:17">
      <c r="A18" s="2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2"/>
      <c r="N18" s="28"/>
      <c r="O18" s="28"/>
      <c r="P18" s="28"/>
      <c r="Q18" s="28"/>
    </row>
    <row r="19" s="20" customFormat="1" ht="28.5" customHeight="1" spans="1:17">
      <c r="A19" s="2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2"/>
      <c r="N19" s="28"/>
      <c r="O19" s="28"/>
      <c r="P19" s="28"/>
      <c r="Q19" s="28"/>
    </row>
    <row r="20" ht="32.25" customHeight="1" spans="1:17">
      <c r="A20" s="30" t="s">
        <v>70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18">
    <mergeCell ref="A1:Q1"/>
    <mergeCell ref="G2:H2"/>
    <mergeCell ref="A20:Q20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ageMargins left="0.699305555555556" right="0.699305555555556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1:D30"/>
  <sheetViews>
    <sheetView workbookViewId="0">
      <selection activeCell="F16" sqref="F16"/>
    </sheetView>
  </sheetViews>
  <sheetFormatPr defaultColWidth="9" defaultRowHeight="13.5" outlineLevelCol="3"/>
  <cols>
    <col min="1" max="1" width="9" style="1"/>
    <col min="2" max="2" width="43.625" style="1" customWidth="1"/>
    <col min="3" max="3" width="13.125" style="1" customWidth="1"/>
    <col min="4" max="4" width="11.75" style="1" customWidth="1"/>
    <col min="5" max="16384" width="9" style="1"/>
  </cols>
  <sheetData>
    <row r="1" ht="22.5" spans="1:4">
      <c r="A1" s="2" t="s">
        <v>71</v>
      </c>
      <c r="B1" s="2"/>
      <c r="C1" s="2"/>
      <c r="D1" s="2"/>
    </row>
    <row r="2" ht="22.5" customHeight="1" spans="1:4">
      <c r="A2" s="3" t="s">
        <v>72</v>
      </c>
      <c r="B2" s="3"/>
      <c r="C2" s="3"/>
      <c r="D2" s="3"/>
    </row>
    <row r="3" ht="15" spans="1:4">
      <c r="A3" s="4" t="s">
        <v>73</v>
      </c>
      <c r="B3" s="5" t="s">
        <v>63</v>
      </c>
      <c r="C3" s="6" t="s">
        <v>74</v>
      </c>
      <c r="D3" s="6" t="s">
        <v>65</v>
      </c>
    </row>
    <row r="4" ht="24.75" customHeight="1" spans="1:4">
      <c r="A4" s="7">
        <v>1</v>
      </c>
      <c r="B4" s="8" t="s">
        <v>75</v>
      </c>
      <c r="C4" s="8">
        <v>3</v>
      </c>
      <c r="D4" s="8">
        <v>0</v>
      </c>
    </row>
    <row r="5" ht="24.75" customHeight="1" spans="1:4">
      <c r="A5" s="7">
        <v>2</v>
      </c>
      <c r="B5" s="8" t="s">
        <v>76</v>
      </c>
      <c r="C5" s="8">
        <v>10</v>
      </c>
      <c r="D5" s="8">
        <v>2520</v>
      </c>
    </row>
    <row r="6" ht="24.75" customHeight="1" spans="1:4">
      <c r="A6" s="7">
        <v>3</v>
      </c>
      <c r="B6" s="8" t="s">
        <v>77</v>
      </c>
      <c r="C6" s="8">
        <v>20</v>
      </c>
      <c r="D6" s="8">
        <v>16920</v>
      </c>
    </row>
    <row r="7" ht="24.75" customHeight="1" spans="1:4">
      <c r="A7" s="7">
        <v>4</v>
      </c>
      <c r="B7" s="8" t="s">
        <v>78</v>
      </c>
      <c r="C7" s="8">
        <v>25</v>
      </c>
      <c r="D7" s="8">
        <v>31920</v>
      </c>
    </row>
    <row r="8" ht="24.75" customHeight="1" spans="1:4">
      <c r="A8" s="7">
        <v>5</v>
      </c>
      <c r="B8" s="8" t="s">
        <v>79</v>
      </c>
      <c r="C8" s="8">
        <v>30</v>
      </c>
      <c r="D8" s="8">
        <v>52920</v>
      </c>
    </row>
    <row r="9" ht="24.75" customHeight="1" spans="1:4">
      <c r="A9" s="7">
        <v>6</v>
      </c>
      <c r="B9" s="8" t="s">
        <v>80</v>
      </c>
      <c r="C9" s="8">
        <v>35</v>
      </c>
      <c r="D9" s="8">
        <v>85920</v>
      </c>
    </row>
    <row r="10" ht="24.75" customHeight="1" spans="1:4">
      <c r="A10" s="7">
        <v>7</v>
      </c>
      <c r="B10" s="8" t="s">
        <v>81</v>
      </c>
      <c r="C10" s="8">
        <v>45</v>
      </c>
      <c r="D10" s="8">
        <v>181920</v>
      </c>
    </row>
    <row r="13" ht="22.5" spans="1:4">
      <c r="A13" s="2" t="s">
        <v>82</v>
      </c>
      <c r="B13" s="2"/>
      <c r="C13" s="2"/>
      <c r="D13" s="2"/>
    </row>
    <row r="14" ht="28.5" customHeight="1" spans="1:4">
      <c r="A14" s="9" t="s">
        <v>83</v>
      </c>
      <c r="B14" s="9"/>
      <c r="C14" s="9"/>
      <c r="D14" s="9"/>
    </row>
    <row r="15" ht="24.75" customHeight="1" spans="1:4">
      <c r="A15" s="10" t="s">
        <v>73</v>
      </c>
      <c r="B15" s="11" t="s">
        <v>84</v>
      </c>
      <c r="C15" s="11" t="s">
        <v>74</v>
      </c>
      <c r="D15" s="11" t="s">
        <v>65</v>
      </c>
    </row>
    <row r="16" ht="24.75" customHeight="1" spans="1:4">
      <c r="A16" s="12">
        <v>1</v>
      </c>
      <c r="B16" s="13" t="s">
        <v>85</v>
      </c>
      <c r="C16" s="13">
        <v>20</v>
      </c>
      <c r="D16" s="13">
        <v>0</v>
      </c>
    </row>
    <row r="17" ht="24.75" customHeight="1" spans="1:4">
      <c r="A17" s="12">
        <v>2</v>
      </c>
      <c r="B17" s="13" t="s">
        <v>86</v>
      </c>
      <c r="C17" s="13">
        <v>30</v>
      </c>
      <c r="D17" s="13">
        <v>2000</v>
      </c>
    </row>
    <row r="18" ht="24.75" customHeight="1" spans="1:4">
      <c r="A18" s="12">
        <v>3</v>
      </c>
      <c r="B18" s="13" t="s">
        <v>87</v>
      </c>
      <c r="C18" s="13">
        <v>40</v>
      </c>
      <c r="D18" s="13">
        <v>7000</v>
      </c>
    </row>
    <row r="21" ht="22.5" spans="1:4">
      <c r="A21" s="2" t="s">
        <v>88</v>
      </c>
      <c r="B21" s="2"/>
      <c r="C21" s="2"/>
      <c r="D21" s="2"/>
    </row>
    <row r="22" ht="24" customHeight="1" spans="1:4">
      <c r="A22" s="14" t="s">
        <v>89</v>
      </c>
      <c r="B22" s="14"/>
      <c r="C22" s="14"/>
      <c r="D22" s="14"/>
    </row>
    <row r="23" ht="24" customHeight="1" spans="1:4">
      <c r="A23" s="15" t="s">
        <v>73</v>
      </c>
      <c r="B23" s="16" t="s">
        <v>90</v>
      </c>
      <c r="C23" s="16" t="s">
        <v>91</v>
      </c>
      <c r="D23" s="16" t="s">
        <v>65</v>
      </c>
    </row>
    <row r="24" ht="24" customHeight="1" spans="1:4">
      <c r="A24" s="17">
        <v>1</v>
      </c>
      <c r="B24" s="18" t="s">
        <v>92</v>
      </c>
      <c r="C24" s="18">
        <v>3</v>
      </c>
      <c r="D24" s="18">
        <v>0</v>
      </c>
    </row>
    <row r="25" ht="24" customHeight="1" spans="1:4">
      <c r="A25" s="17">
        <v>2</v>
      </c>
      <c r="B25" s="18" t="s">
        <v>93</v>
      </c>
      <c r="C25" s="18">
        <v>10</v>
      </c>
      <c r="D25" s="18">
        <v>210</v>
      </c>
    </row>
    <row r="26" ht="24" customHeight="1" spans="1:4">
      <c r="A26" s="17">
        <v>3</v>
      </c>
      <c r="B26" s="18" t="s">
        <v>94</v>
      </c>
      <c r="C26" s="18">
        <v>20</v>
      </c>
      <c r="D26" s="18">
        <v>1410</v>
      </c>
    </row>
    <row r="27" ht="24" customHeight="1" spans="1:4">
      <c r="A27" s="17">
        <v>4</v>
      </c>
      <c r="B27" s="18" t="s">
        <v>95</v>
      </c>
      <c r="C27" s="18">
        <v>25</v>
      </c>
      <c r="D27" s="18">
        <v>2660</v>
      </c>
    </row>
    <row r="28" ht="24" customHeight="1" spans="1:4">
      <c r="A28" s="17">
        <v>5</v>
      </c>
      <c r="B28" s="18" t="s">
        <v>96</v>
      </c>
      <c r="C28" s="18">
        <v>30</v>
      </c>
      <c r="D28" s="18">
        <v>4410</v>
      </c>
    </row>
    <row r="29" ht="24" customHeight="1" spans="1:4">
      <c r="A29" s="17">
        <v>6</v>
      </c>
      <c r="B29" s="18" t="s">
        <v>97</v>
      </c>
      <c r="C29" s="18">
        <v>35</v>
      </c>
      <c r="D29" s="18">
        <v>7160</v>
      </c>
    </row>
    <row r="30" ht="24" customHeight="1" spans="1:4">
      <c r="A30" s="17">
        <v>7</v>
      </c>
      <c r="B30" s="18" t="s">
        <v>98</v>
      </c>
      <c r="C30" s="18">
        <v>45</v>
      </c>
      <c r="D30" s="18">
        <v>15160</v>
      </c>
    </row>
  </sheetData>
  <mergeCells count="6">
    <mergeCell ref="A1:D1"/>
    <mergeCell ref="A2:D2"/>
    <mergeCell ref="A13:D13"/>
    <mergeCell ref="A14:D14"/>
    <mergeCell ref="A21:D21"/>
    <mergeCell ref="A22:D22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2019年工资表模板（带公式）</vt:lpstr>
      <vt:lpstr>当月个税预扣预缴统计表</vt:lpstr>
      <vt:lpstr>个税预扣税率表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2019-01-02T02:30:47Z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